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F:\Moje Dokumenty\MIENIE KOMUNALNE GMINY\2019\"/>
    </mc:Choice>
  </mc:AlternateContent>
  <xr:revisionPtr revIDLastSave="0" documentId="13_ncr:1_{2909B50E-D7BD-4604-9DE3-CA5B34D8ADE9}" xr6:coauthVersionLast="41" xr6:coauthVersionMax="41" xr10:uidLastSave="{00000000-0000-0000-0000-000000000000}"/>
  <bookViews>
    <workbookView xWindow="-120" yWindow="-120" windowWidth="20730" windowHeight="11310" xr2:uid="{00000000-000D-0000-FFFF-FFFF00000000}"/>
  </bookViews>
  <sheets>
    <sheet name="Arkusz1" sheetId="1" r:id="rId1"/>
    <sheet name="Arkusz2" sheetId="2" r:id="rId2"/>
    <sheet name="Arkusz3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xlnm.Print_Area" localSheetId="0">Arkusz1!$A$1:$T$33</definedName>
  </definedNames>
  <calcPr calcId="181029"/>
</workbook>
</file>

<file path=xl/calcChain.xml><?xml version="1.0" encoding="utf-8"?>
<calcChain xmlns="http://schemas.openxmlformats.org/spreadsheetml/2006/main">
  <c r="Q30" i="1" l="1"/>
  <c r="Q29" i="1"/>
  <c r="L30" i="1"/>
  <c r="L29" i="1"/>
  <c r="Q2" i="2"/>
  <c r="N2" i="2"/>
  <c r="L2" i="2"/>
  <c r="K2" i="2"/>
  <c r="I2" i="2"/>
  <c r="F2" i="2"/>
  <c r="T2" i="2" s="1"/>
  <c r="T1" i="2"/>
  <c r="Q1" i="2"/>
  <c r="N1" i="2"/>
  <c r="L1" i="2"/>
  <c r="K1" i="2"/>
  <c r="I1" i="2"/>
  <c r="F1" i="2"/>
  <c r="P5" i="1"/>
  <c r="Q6" i="1" l="1"/>
  <c r="Q10" i="1"/>
  <c r="Q16" i="1"/>
  <c r="Q5" i="1"/>
  <c r="Q9" i="1"/>
  <c r="Q15" i="1"/>
  <c r="J5" i="1"/>
  <c r="K5" i="1"/>
  <c r="L5" i="1"/>
  <c r="S5" i="1"/>
  <c r="S11" i="1"/>
  <c r="S13" i="1"/>
  <c r="S15" i="1"/>
  <c r="S17" i="1"/>
  <c r="S19" i="1"/>
  <c r="J6" i="1"/>
  <c r="K6" i="1"/>
  <c r="L6" i="1"/>
  <c r="N14" i="1"/>
  <c r="N16" i="1"/>
  <c r="N18" i="1"/>
  <c r="N26" i="1"/>
  <c r="N24" i="1"/>
  <c r="P6" i="1"/>
  <c r="S6" i="1"/>
  <c r="H7" i="1"/>
  <c r="T7" i="1" s="1"/>
  <c r="H8" i="1"/>
  <c r="T8" i="1"/>
  <c r="G11" i="1"/>
  <c r="J11" i="1"/>
  <c r="G12" i="1"/>
  <c r="J12" i="1"/>
  <c r="S12" i="1"/>
  <c r="N13" i="1"/>
  <c r="O13" i="1"/>
  <c r="R13" i="1"/>
  <c r="O14" i="1"/>
  <c r="O18" i="1"/>
  <c r="O20" i="1"/>
  <c r="O22" i="1"/>
  <c r="O26" i="1"/>
  <c r="R14" i="1"/>
  <c r="S14" i="1"/>
  <c r="K15" i="1"/>
  <c r="N15" i="1"/>
  <c r="R15" i="1"/>
  <c r="R17" i="1"/>
  <c r="R19" i="1"/>
  <c r="K16" i="1"/>
  <c r="R16" i="1"/>
  <c r="S16" i="1"/>
  <c r="E17" i="1"/>
  <c r="E25" i="1"/>
  <c r="F17" i="1"/>
  <c r="G17" i="1"/>
  <c r="H17" i="1"/>
  <c r="I17" i="1"/>
  <c r="I21" i="1"/>
  <c r="I25" i="1"/>
  <c r="I23" i="1"/>
  <c r="J17" i="1"/>
  <c r="K17" i="1"/>
  <c r="L17" i="1"/>
  <c r="M17" i="1"/>
  <c r="N17" i="1"/>
  <c r="O17" i="1"/>
  <c r="E18" i="1"/>
  <c r="F18" i="1"/>
  <c r="G18" i="1"/>
  <c r="H18" i="1"/>
  <c r="I18" i="1"/>
  <c r="J18" i="1"/>
  <c r="K18" i="1"/>
  <c r="L18" i="1"/>
  <c r="M18" i="1"/>
  <c r="R18" i="1"/>
  <c r="S18" i="1"/>
  <c r="M20" i="1"/>
  <c r="M22" i="1"/>
  <c r="M26" i="1"/>
  <c r="P26" i="1"/>
  <c r="P28" i="1"/>
  <c r="L19" i="1"/>
  <c r="L21" i="1"/>
  <c r="L25" i="1"/>
  <c r="M19" i="1"/>
  <c r="O19" i="1"/>
  <c r="P25" i="1"/>
  <c r="P27" i="1"/>
  <c r="L20" i="1"/>
  <c r="R20" i="1"/>
  <c r="S20" i="1"/>
  <c r="G21" i="1"/>
  <c r="K21" i="1"/>
  <c r="M21" i="1"/>
  <c r="O21" i="1"/>
  <c r="G22" i="1"/>
  <c r="I22" i="1"/>
  <c r="K22" i="1"/>
  <c r="L22" i="1"/>
  <c r="F25" i="1"/>
  <c r="G25" i="1"/>
  <c r="H25" i="1"/>
  <c r="J25" i="1"/>
  <c r="K25" i="1"/>
  <c r="M25" i="1"/>
  <c r="N25" i="1"/>
  <c r="O25" i="1"/>
  <c r="E26" i="1"/>
  <c r="E30" i="1" s="1"/>
  <c r="F26" i="1"/>
  <c r="G26" i="1"/>
  <c r="H26" i="1"/>
  <c r="I26" i="1"/>
  <c r="J26" i="1"/>
  <c r="K26" i="1"/>
  <c r="L26" i="1"/>
  <c r="I24" i="1"/>
  <c r="F23" i="1"/>
  <c r="K23" i="1"/>
  <c r="N23" i="1"/>
  <c r="F24" i="1"/>
  <c r="K24" i="1"/>
  <c r="K28" i="1"/>
  <c r="K27" i="1"/>
  <c r="T27" i="1" s="1"/>
  <c r="F30" i="1" l="1"/>
  <c r="T28" i="1"/>
  <c r="T22" i="1"/>
  <c r="T20" i="1"/>
  <c r="T19" i="1"/>
  <c r="N30" i="1"/>
  <c r="N29" i="1"/>
  <c r="T16" i="1"/>
  <c r="O30" i="1"/>
  <c r="T11" i="1"/>
  <c r="T13" i="1"/>
  <c r="G30" i="1"/>
  <c r="S29" i="1"/>
  <c r="P29" i="1"/>
  <c r="T25" i="1"/>
  <c r="M30" i="1"/>
  <c r="H30" i="1"/>
  <c r="I29" i="1"/>
  <c r="T15" i="1"/>
  <c r="J29" i="1"/>
  <c r="T6" i="1"/>
  <c r="G29" i="1"/>
  <c r="T14" i="1"/>
  <c r="T24" i="1"/>
  <c r="T18" i="1"/>
  <c r="T23" i="1"/>
  <c r="T17" i="1"/>
  <c r="E29" i="1"/>
  <c r="K29" i="1"/>
  <c r="J30" i="1"/>
  <c r="K30" i="1"/>
  <c r="T26" i="1"/>
  <c r="M29" i="1"/>
  <c r="P30" i="1"/>
  <c r="R29" i="1"/>
  <c r="T12" i="1"/>
  <c r="T10" i="1"/>
  <c r="T5" i="1"/>
  <c r="T21" i="1"/>
  <c r="R30" i="1"/>
  <c r="F29" i="1"/>
  <c r="S30" i="1"/>
  <c r="H29" i="1"/>
  <c r="O29" i="1"/>
  <c r="I30" i="1"/>
  <c r="T9" i="1"/>
  <c r="T29" i="1" l="1"/>
  <c r="T30" i="1"/>
</calcChain>
</file>

<file path=xl/sharedStrings.xml><?xml version="1.0" encoding="utf-8"?>
<sst xmlns="http://schemas.openxmlformats.org/spreadsheetml/2006/main" count="71" uniqueCount="45">
  <si>
    <t>010</t>
  </si>
  <si>
    <t>013</t>
  </si>
  <si>
    <t>021</t>
  </si>
  <si>
    <t>030</t>
  </si>
  <si>
    <t>031</t>
  </si>
  <si>
    <t>032</t>
  </si>
  <si>
    <t>033</t>
  </si>
  <si>
    <t>034</t>
  </si>
  <si>
    <t>060</t>
  </si>
  <si>
    <t>070</t>
  </si>
  <si>
    <t>Bonin</t>
  </si>
  <si>
    <t>Wielboki</t>
  </si>
  <si>
    <t>Żeńsko</t>
  </si>
  <si>
    <t>Nowe Laski</t>
  </si>
  <si>
    <t>Garbowo</t>
  </si>
  <si>
    <t>Żabin</t>
  </si>
  <si>
    <t>Osiek Dr.</t>
  </si>
  <si>
    <t>Sośnica</t>
  </si>
  <si>
    <t>Będlino</t>
  </si>
  <si>
    <t>Żabinek- Radomyśl</t>
  </si>
  <si>
    <t>Świerczyna</t>
  </si>
  <si>
    <t>Wierzchowo</t>
  </si>
  <si>
    <t>Otrzep</t>
  </si>
  <si>
    <t>SUMA</t>
  </si>
  <si>
    <t>011</t>
  </si>
  <si>
    <t>01</t>
  </si>
  <si>
    <t>02</t>
  </si>
  <si>
    <t>03</t>
  </si>
  <si>
    <t>06</t>
  </si>
  <si>
    <t>07</t>
  </si>
  <si>
    <t>grupa</t>
  </si>
  <si>
    <t>podgrupa</t>
  </si>
  <si>
    <t>rodzaj</t>
  </si>
  <si>
    <t>RAZEM</t>
  </si>
  <si>
    <t>Grunty Gminy Wierzchowo w użytkowaniu wieczystym</t>
  </si>
  <si>
    <t>Grunty Skarbu Państwa  w użytkowaniu wieczystym</t>
  </si>
  <si>
    <t>Symbol KŚT</t>
  </si>
  <si>
    <t>pow. w ha</t>
  </si>
  <si>
    <t>pow. w ha; wartość gruntów</t>
  </si>
  <si>
    <t>wartość</t>
  </si>
  <si>
    <t>Sporządziła : I. Lewandowska</t>
  </si>
  <si>
    <t>Stan mienia komunalnego gminy na 31.12.2018 r.</t>
  </si>
  <si>
    <t>04</t>
  </si>
  <si>
    <t>040</t>
  </si>
  <si>
    <t>035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</si>
</sst>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zł&quot;;[Red]\-#,##0.00\ &quot;zł&quot;"/>
    <numFmt numFmtId="164" formatCode="0.0000"/>
    <numFmt numFmtId="165" formatCode="#,##0.0000;[Red]#,##0.0000"/>
    <numFmt numFmtId="166" formatCode="#,##0.00\ &quot;zł&quot;"/>
  </numFmts>
  <fonts count="10" x14ac:knownFonts="1">
    <font>
      <sz val="10"/>
      <name val="Arial"/>
      <charset val="238"/>
    </font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Arial"/>
      <family val="2"/>
      <charset val="238"/>
    </font>
    <font>
      <b/>
      <i/>
      <sz val="11"/>
      <name val="Arial"/>
      <family val="2"/>
      <charset val="238"/>
    </font>
    <font>
      <sz val="8"/>
      <name val="Arial"/>
      <charset val="238"/>
    </font>
    <font>
      <b/>
      <sz val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49" fontId="0" fillId="0" borderId="0" xfId="0" applyNumberFormat="1"/>
    <xf numFmtId="166" fontId="1" fillId="0" borderId="0" xfId="0" applyNumberFormat="1" applyFont="1"/>
    <xf numFmtId="8" fontId="5" fillId="0" borderId="0" xfId="0" applyNumberFormat="1" applyFont="1"/>
    <xf numFmtId="0" fontId="3" fillId="0" borderId="0" xfId="0" applyFont="1"/>
    <xf numFmtId="0" fontId="3" fillId="0" borderId="1" xfId="0" applyFont="1" applyBorder="1"/>
    <xf numFmtId="166" fontId="3" fillId="2" borderId="1" xfId="0" applyNumberFormat="1" applyFont="1" applyFill="1" applyBorder="1"/>
    <xf numFmtId="0" fontId="3" fillId="0" borderId="2" xfId="0" applyFont="1" applyBorder="1"/>
    <xf numFmtId="49" fontId="3" fillId="0" borderId="3" xfId="0" applyNumberFormat="1" applyFont="1" applyBorder="1"/>
    <xf numFmtId="0" fontId="0" fillId="0" borderId="3" xfId="0" applyBorder="1"/>
    <xf numFmtId="0" fontId="3" fillId="0" borderId="4" xfId="0" applyFont="1" applyBorder="1"/>
    <xf numFmtId="49" fontId="3" fillId="0" borderId="5" xfId="0" applyNumberFormat="1" applyFont="1" applyBorder="1"/>
    <xf numFmtId="0" fontId="0" fillId="0" borderId="5" xfId="0" applyBorder="1"/>
    <xf numFmtId="0" fontId="3" fillId="0" borderId="6" xfId="0" applyFont="1" applyBorder="1"/>
    <xf numFmtId="49" fontId="3" fillId="0" borderId="7" xfId="0" applyNumberFormat="1" applyFont="1" applyBorder="1"/>
    <xf numFmtId="0" fontId="0" fillId="0" borderId="7" xfId="0" applyBorder="1"/>
    <xf numFmtId="0" fontId="3" fillId="0" borderId="8" xfId="0" applyFont="1" applyBorder="1"/>
    <xf numFmtId="49" fontId="3" fillId="0" borderId="9" xfId="0" applyNumberFormat="1" applyFont="1" applyBorder="1"/>
    <xf numFmtId="0" fontId="0" fillId="0" borderId="9" xfId="0" applyBorder="1"/>
    <xf numFmtId="0" fontId="3" fillId="0" borderId="10" xfId="0" applyFont="1" applyBorder="1"/>
    <xf numFmtId="166" fontId="0" fillId="2" borderId="11" xfId="0" applyNumberFormat="1" applyFill="1" applyBorder="1"/>
    <xf numFmtId="0" fontId="0" fillId="0" borderId="12" xfId="0" applyBorder="1"/>
    <xf numFmtId="0" fontId="0" fillId="2" borderId="14" xfId="0" applyFill="1" applyBorder="1"/>
    <xf numFmtId="166" fontId="0" fillId="2" borderId="15" xfId="0" applyNumberFormat="1" applyFill="1" applyBorder="1"/>
    <xf numFmtId="165" fontId="0" fillId="2" borderId="14" xfId="0" applyNumberFormat="1" applyFill="1" applyBorder="1"/>
    <xf numFmtId="166" fontId="0" fillId="0" borderId="5" xfId="0" applyNumberFormat="1" applyBorder="1"/>
    <xf numFmtId="166" fontId="0" fillId="0" borderId="5" xfId="0" quotePrefix="1" applyNumberFormat="1" applyBorder="1"/>
    <xf numFmtId="164" fontId="0" fillId="0" borderId="7" xfId="0" applyNumberFormat="1" applyBorder="1"/>
    <xf numFmtId="166" fontId="0" fillId="0" borderId="9" xfId="0" applyNumberFormat="1" applyBorder="1"/>
    <xf numFmtId="164" fontId="3" fillId="2" borderId="10" xfId="0" applyNumberFormat="1" applyFont="1" applyFill="1" applyBorder="1"/>
    <xf numFmtId="0" fontId="3" fillId="2" borderId="22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shrinkToFi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 shrinkToFit="1"/>
    </xf>
    <xf numFmtId="0" fontId="0" fillId="0" borderId="24" xfId="0" applyBorder="1"/>
    <xf numFmtId="0" fontId="0" fillId="0" borderId="25" xfId="0" applyBorder="1"/>
    <xf numFmtId="0" fontId="0" fillId="0" borderId="22" xfId="0" applyBorder="1" applyAlignment="1">
      <alignment vertical="center" wrapText="1"/>
    </xf>
    <xf numFmtId="165" fontId="3" fillId="0" borderId="12" xfId="0" applyNumberFormat="1" applyFont="1" applyBorder="1"/>
    <xf numFmtId="166" fontId="3" fillId="0" borderId="27" xfId="0" applyNumberFormat="1" applyFont="1" applyBorder="1"/>
    <xf numFmtId="166" fontId="7" fillId="2" borderId="28" xfId="0" applyNumberFormat="1" applyFont="1" applyFill="1" applyBorder="1"/>
    <xf numFmtId="0" fontId="3" fillId="2" borderId="29" xfId="0" applyFont="1" applyFill="1" applyBorder="1" applyAlignment="1">
      <alignment horizontal="center" vertical="center"/>
    </xf>
    <xf numFmtId="164" fontId="0" fillId="2" borderId="14" xfId="0" applyNumberFormat="1" applyFill="1" applyBorder="1"/>
    <xf numFmtId="0" fontId="0" fillId="0" borderId="30" xfId="0" applyBorder="1" applyAlignment="1">
      <alignment horizontal="center" textRotation="90"/>
    </xf>
    <xf numFmtId="49" fontId="0" fillId="0" borderId="30" xfId="0" applyNumberFormat="1" applyBorder="1" applyAlignment="1">
      <alignment textRotation="90"/>
    </xf>
    <xf numFmtId="0" fontId="3" fillId="0" borderId="31" xfId="0" applyFont="1" applyBorder="1"/>
    <xf numFmtId="49" fontId="3" fillId="0" borderId="32" xfId="0" applyNumberFormat="1" applyFont="1" applyBorder="1"/>
    <xf numFmtId="49" fontId="8" fillId="0" borderId="0" xfId="0" applyNumberFormat="1" applyFont="1"/>
    <xf numFmtId="0" fontId="8" fillId="0" borderId="0" xfId="0" applyFont="1"/>
    <xf numFmtId="0" fontId="6" fillId="2" borderId="13" xfId="0" applyFont="1" applyFill="1" applyBorder="1"/>
    <xf numFmtId="166" fontId="6" fillId="2" borderId="11" xfId="0" applyNumberFormat="1" applyFont="1" applyFill="1" applyBorder="1"/>
    <xf numFmtId="49" fontId="3" fillId="0" borderId="16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0" borderId="23" xfId="0" applyFont="1" applyBorder="1"/>
    <xf numFmtId="0" fontId="1" fillId="0" borderId="24" xfId="0" applyFont="1" applyBorder="1"/>
    <xf numFmtId="0" fontId="1" fillId="0" borderId="26" xfId="0" applyFont="1" applyBorder="1"/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164" fontId="0" fillId="0" borderId="3" xfId="0" applyNumberFormat="1" applyBorder="1"/>
    <xf numFmtId="164" fontId="7" fillId="2" borderId="14" xfId="0" applyNumberFormat="1" applyFont="1" applyFill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10" Type="http://schemas.openxmlformats.org/officeDocument/2006/relationships/externalLink" Target="externalLinks/externalLink7.xml"/><Relationship Id="rId19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oje%20Dokumenty/BUD&#379;ET%20GMINY/opis%20mienia%2031.12.2015/GRUNTY-GARBOWO%2031.12.201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Moje%20Dokumenty/BUD&#379;ET%20GMINY/opis%20mienia%2031.12.2015/GRUNTY-&#379;ABINEK%20RADOMY&#346;L%2031.12.2015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Moje%20Dokumenty/BUD&#379;ET%20GMINY/opis%20mienia%2031.12.2015/GRUNTY%20GMINY%20%20w%20u&#380;ytkowaniu%20wieczystym%20os&#243;b%20fiz.%20i%20prawnych%2031.12.2015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Moje%20Dokumenty/BUD&#379;ET%20GMINY/opis%20mienia%2031.12.2015/GRUNTY-BONIN%2031.12.201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Moje%20Dokumenty/BUD&#379;ET%20GMINY/opis%20mienia%2031.12.2015/GRUNTY-WIELBOKI%2031.12.2015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Moje%20Dokumenty/BUD&#379;ET%20GMINY/opis%20mienia%2031.12.2015/GRUNTY-NOWE%20LASKI%2031.12.2015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Moje%20Dokumenty/BUD&#379;ET%20GMINY/opis%20mienia%2031.12.2015/GRUNTY-SO&#346;NICA%2031.12.20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oje%20Dokumenty/BUD&#379;ET%20GMINY/opis%20mienia%2031.12.2015/GRUNTY-&#379;ABIN%2031.12.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oje%20Dokumenty/BUD&#379;ET%20GMINY/opis%20mienia%2031.12.2015/GRUNTY-OSIEK%20DRAWSKI%2031.12.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Moje%20Dokumenty/BUD&#379;ET%20GMINY/opis%20mienia%2031.12.2015/GRUNTY-&#346;WIERCZYNA%2031.12.201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Moje%20Dokumenty/BUD&#379;ET%20GMINY/opis%20mienia%2031.12.2015/GRUNTY-WIERZCHOWO%2031.12.2015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Moje%20Dokumenty/BUD&#379;ET%20GMINY/opis%20mienia%2031.12.2015/GRUNTY%20SKARBU%20PA&#323;STWA%20%20W%20UZYTKOWANIU%20WIECZYSTYM%20GMINY%2031.12.201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Moje%20Dokumenty/BUD&#379;ET%20GMINY/opis%20mienia%2031.12.2015/GRUNTY-&#379;E&#323;SKO%2031.12.2015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Moje%20Dokumenty/BUD&#379;ET%20GMINY/opis%20mienia%2031.12.2015/GRUNTY-OTRZEP%2031.12.201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Moje%20Dokumenty/BUD&#379;ET%20GMINY/opis%20mienia%2031.12.2015/GRUNTY-B&#280;DLINO%2031.12.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Arkusz2"/>
      <sheetName val="Arkusz3"/>
    </sheetNames>
    <sheetDataSet>
      <sheetData sheetId="0">
        <row r="5">
          <cell r="E5">
            <v>0.5858000000000001</v>
          </cell>
          <cell r="F5">
            <v>8060</v>
          </cell>
        </row>
        <row r="10">
          <cell r="E10">
            <v>0.81</v>
          </cell>
          <cell r="F10">
            <v>760</v>
          </cell>
        </row>
        <row r="13">
          <cell r="E13">
            <v>0.05</v>
          </cell>
          <cell r="F13">
            <v>200</v>
          </cell>
        </row>
        <row r="15">
          <cell r="E15">
            <v>16.790000000000003</v>
          </cell>
          <cell r="F15">
            <v>20350</v>
          </cell>
        </row>
      </sheetData>
      <sheetData sheetId="1"/>
      <sheetData sheetId="2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Arkusz2"/>
      <sheetName val="Arkusz3"/>
    </sheetNames>
    <sheetDataSet>
      <sheetData sheetId="0">
        <row r="5">
          <cell r="E5">
            <v>1.4772000000000001</v>
          </cell>
        </row>
        <row r="9">
          <cell r="E9">
            <v>1.32E-2</v>
          </cell>
          <cell r="F9">
            <v>234</v>
          </cell>
        </row>
        <row r="13">
          <cell r="E13">
            <v>0.88470000000000004</v>
          </cell>
          <cell r="F13">
            <v>2603</v>
          </cell>
        </row>
        <row r="21">
          <cell r="E21">
            <v>0.08</v>
          </cell>
          <cell r="F21">
            <v>8300</v>
          </cell>
        </row>
        <row r="23">
          <cell r="E23">
            <v>0.28000000000000003</v>
          </cell>
          <cell r="F23">
            <v>5000</v>
          </cell>
        </row>
        <row r="26">
          <cell r="E26">
            <v>36.212200000000003</v>
          </cell>
          <cell r="F26">
            <v>34880</v>
          </cell>
        </row>
      </sheetData>
      <sheetData sheetId="1"/>
      <sheetData sheetId="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Arkusz2"/>
      <sheetName val="Arkusz3"/>
    </sheetNames>
    <sheetDataSet>
      <sheetData sheetId="0">
        <row r="5">
          <cell r="E5">
            <v>0.22</v>
          </cell>
          <cell r="F5">
            <v>495</v>
          </cell>
        </row>
        <row r="10">
          <cell r="E10">
            <v>0.83699999999999997</v>
          </cell>
          <cell r="F10">
            <v>3354</v>
          </cell>
        </row>
        <row r="17">
          <cell r="E17">
            <v>0.45419999999999999</v>
          </cell>
          <cell r="F17">
            <v>2089</v>
          </cell>
        </row>
        <row r="27">
          <cell r="E27">
            <v>0.20830000000000001</v>
          </cell>
          <cell r="F27">
            <v>859</v>
          </cell>
        </row>
      </sheetData>
      <sheetData sheetId="1"/>
      <sheetData sheetId="2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Arkusz2"/>
      <sheetName val="Arkusz3"/>
    </sheetNames>
    <sheetDataSet>
      <sheetData sheetId="0">
        <row r="5">
          <cell r="E5">
            <v>5.0599999999999999E-2</v>
          </cell>
          <cell r="F5">
            <v>506</v>
          </cell>
        </row>
        <row r="7">
          <cell r="E7">
            <v>4.5299999999999994</v>
          </cell>
          <cell r="F7">
            <v>83000</v>
          </cell>
        </row>
      </sheetData>
      <sheetData sheetId="1"/>
      <sheetData sheetId="2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Arkusz2"/>
      <sheetName val="Arkusz3"/>
    </sheetNames>
    <sheetDataSet>
      <sheetData sheetId="0" refreshError="1">
        <row r="5">
          <cell r="E5">
            <v>0.3</v>
          </cell>
          <cell r="F5">
            <v>1200</v>
          </cell>
        </row>
        <row r="7">
          <cell r="E7">
            <v>10.08</v>
          </cell>
          <cell r="F7">
            <v>9340</v>
          </cell>
        </row>
        <row r="24">
          <cell r="E24">
            <v>0.32</v>
          </cell>
          <cell r="F24">
            <v>300</v>
          </cell>
        </row>
      </sheetData>
      <sheetData sheetId="1" refreshError="1"/>
      <sheetData sheetId="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Arkusz2"/>
      <sheetName val="Arkusz3"/>
    </sheetNames>
    <sheetDataSet>
      <sheetData sheetId="0" refreshError="1">
        <row r="5">
          <cell r="E5">
            <v>0.74850000000000005</v>
          </cell>
          <cell r="F5">
            <v>3100</v>
          </cell>
        </row>
        <row r="11">
          <cell r="E11">
            <v>0.01</v>
          </cell>
          <cell r="F11">
            <v>200</v>
          </cell>
        </row>
        <row r="13">
          <cell r="E13">
            <v>5.9600000000000009</v>
          </cell>
          <cell r="F13">
            <v>10580</v>
          </cell>
        </row>
        <row r="28">
          <cell r="E28">
            <v>0.65690000000000004</v>
          </cell>
          <cell r="F28">
            <v>600</v>
          </cell>
        </row>
      </sheetData>
      <sheetData sheetId="1" refreshError="1"/>
      <sheetData sheetId="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Arkusz2"/>
      <sheetName val="Arkusz3"/>
    </sheetNames>
    <sheetDataSet>
      <sheetData sheetId="0">
        <row r="5">
          <cell r="E5">
            <v>0.82710000000000006</v>
          </cell>
          <cell r="F5">
            <v>56004</v>
          </cell>
        </row>
        <row r="10">
          <cell r="E10">
            <v>0.16999999999999998</v>
          </cell>
          <cell r="F10">
            <v>230</v>
          </cell>
        </row>
        <row r="13">
          <cell r="E13">
            <v>0.83489999999999998</v>
          </cell>
          <cell r="F13">
            <v>16850</v>
          </cell>
        </row>
        <row r="16">
          <cell r="E16">
            <v>10.444199999999999</v>
          </cell>
          <cell r="F16">
            <v>11118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Żabin"/>
      <sheetName val="Arkusz2"/>
      <sheetName val="Arkusz3"/>
    </sheetNames>
    <sheetDataSet>
      <sheetData sheetId="0" refreshError="1">
        <row r="5">
          <cell r="E5">
            <v>2.7263999999999999</v>
          </cell>
          <cell r="F5">
            <v>28505</v>
          </cell>
        </row>
        <row r="11">
          <cell r="E11">
            <v>5.0099999999999999E-2</v>
          </cell>
          <cell r="F11">
            <v>10180</v>
          </cell>
        </row>
        <row r="13">
          <cell r="E13">
            <v>1.6283999999999996</v>
          </cell>
          <cell r="F13">
            <v>3154</v>
          </cell>
        </row>
        <row r="18">
          <cell r="E18">
            <v>2.1505999999999998</v>
          </cell>
          <cell r="F18">
            <v>81850</v>
          </cell>
        </row>
        <row r="21">
          <cell r="E21">
            <v>20.194900000000001</v>
          </cell>
          <cell r="F21">
            <v>242280</v>
          </cell>
        </row>
        <row r="67">
          <cell r="E67">
            <v>0.3</v>
          </cell>
          <cell r="F67">
            <v>280</v>
          </cell>
        </row>
        <row r="70">
          <cell r="E70">
            <v>0.72</v>
          </cell>
          <cell r="F70">
            <v>680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siek Drawski"/>
      <sheetName val="Arkusz2"/>
      <sheetName val="Arkusz3"/>
    </sheetNames>
    <sheetDataSet>
      <sheetData sheetId="0" refreshError="1">
        <row r="5">
          <cell r="E5">
            <v>2.1335999999999999</v>
          </cell>
          <cell r="F5">
            <v>60403</v>
          </cell>
        </row>
        <row r="12">
          <cell r="E12">
            <v>1.8295000000000001</v>
          </cell>
          <cell r="F12">
            <v>2598</v>
          </cell>
        </row>
        <row r="20">
          <cell r="E20">
            <v>0.1421</v>
          </cell>
          <cell r="F20">
            <v>320</v>
          </cell>
        </row>
        <row r="23">
          <cell r="E23">
            <v>2.9000000000000001E-2</v>
          </cell>
          <cell r="F23">
            <v>1260</v>
          </cell>
        </row>
        <row r="25">
          <cell r="E25">
            <v>11.399700000000001</v>
          </cell>
          <cell r="F25">
            <v>28555</v>
          </cell>
        </row>
        <row r="55">
          <cell r="E55">
            <v>0.39</v>
          </cell>
          <cell r="F55">
            <v>370</v>
          </cell>
        </row>
      </sheetData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Arkusz2"/>
      <sheetName val="Arkusz3"/>
    </sheetNames>
    <sheetDataSet>
      <sheetData sheetId="0" refreshError="1">
        <row r="5">
          <cell r="E5">
            <v>9.0219999999999985</v>
          </cell>
          <cell r="F5">
            <v>22772</v>
          </cell>
        </row>
        <row r="40">
          <cell r="E40">
            <v>21.936800000000002</v>
          </cell>
          <cell r="F40">
            <v>36325.1</v>
          </cell>
        </row>
        <row r="86">
          <cell r="E86">
            <v>3.11</v>
          </cell>
          <cell r="F86">
            <v>2940</v>
          </cell>
        </row>
      </sheetData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erzchowo"/>
      <sheetName val="Arkusz2"/>
      <sheetName val="Arkusz3"/>
    </sheetNames>
    <sheetDataSet>
      <sheetData sheetId="0" refreshError="1">
        <row r="5">
          <cell r="E5">
            <v>8.7126000000000019</v>
          </cell>
          <cell r="F5">
            <v>36440</v>
          </cell>
        </row>
        <row r="36">
          <cell r="E36">
            <v>8.1600000000000006E-2</v>
          </cell>
          <cell r="F36">
            <v>330</v>
          </cell>
        </row>
        <row r="46">
          <cell r="E46">
            <v>4.7494000000000005</v>
          </cell>
          <cell r="F46">
            <v>44638</v>
          </cell>
        </row>
        <row r="234">
          <cell r="E234">
            <v>0.43930000000000002</v>
          </cell>
          <cell r="F234">
            <v>1560</v>
          </cell>
        </row>
      </sheetData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nty w uw"/>
      <sheetName val="Arkusz2"/>
      <sheetName val="Arkusz3"/>
    </sheetNames>
    <sheetDataSet>
      <sheetData sheetId="0">
        <row r="5">
          <cell r="E5">
            <v>9.4017999999999997</v>
          </cell>
          <cell r="F5">
            <v>17668</v>
          </cell>
        </row>
        <row r="17">
          <cell r="E17">
            <v>0.42</v>
          </cell>
          <cell r="F17">
            <v>716</v>
          </cell>
        </row>
        <row r="20">
          <cell r="E20">
            <v>0.28079999999999994</v>
          </cell>
          <cell r="F20">
            <v>35615.719999999994</v>
          </cell>
        </row>
        <row r="26">
          <cell r="E26">
            <v>5.4472000000000005</v>
          </cell>
          <cell r="F26">
            <v>9945</v>
          </cell>
        </row>
        <row r="29">
          <cell r="E29">
            <v>5.9700000000000003E-2</v>
          </cell>
          <cell r="F29">
            <v>3000</v>
          </cell>
        </row>
        <row r="31">
          <cell r="E31">
            <v>0.14849999999999999</v>
          </cell>
          <cell r="F31">
            <v>9900</v>
          </cell>
        </row>
      </sheetData>
      <sheetData sheetId="1"/>
      <sheetData sheetId="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Arkusz2"/>
      <sheetName val="Arkusz3"/>
    </sheetNames>
    <sheetDataSet>
      <sheetData sheetId="0">
        <row r="5">
          <cell r="E5">
            <v>0.13</v>
          </cell>
          <cell r="F5">
            <v>5821</v>
          </cell>
        </row>
        <row r="8">
          <cell r="E8">
            <v>0.70960000000000001</v>
          </cell>
          <cell r="F8">
            <v>6946</v>
          </cell>
        </row>
        <row r="12">
          <cell r="E12">
            <v>11.036499999999998</v>
          </cell>
          <cell r="F12">
            <v>15980</v>
          </cell>
        </row>
      </sheetData>
      <sheetData sheetId="1"/>
      <sheetData sheetId="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rzep"/>
      <sheetName val="Arkusz2"/>
      <sheetName val="Arkusz3"/>
    </sheetNames>
    <sheetDataSet>
      <sheetData sheetId="0">
        <row r="5">
          <cell r="E5">
            <v>0.09</v>
          </cell>
          <cell r="F5">
            <v>100</v>
          </cell>
        </row>
        <row r="8">
          <cell r="E8">
            <v>0.41270000000000001</v>
          </cell>
          <cell r="F8">
            <v>1550</v>
          </cell>
        </row>
        <row r="12">
          <cell r="E12">
            <v>7.0000000000000007E-2</v>
          </cell>
          <cell r="F12">
            <v>70</v>
          </cell>
        </row>
        <row r="14">
          <cell r="E14">
            <v>1.46</v>
          </cell>
          <cell r="F14">
            <v>1370</v>
          </cell>
        </row>
      </sheetData>
      <sheetData sheetId="1"/>
      <sheetData sheetId="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ędlino"/>
      <sheetName val="Arkusz2"/>
      <sheetName val="Arkusz3"/>
    </sheetNames>
    <sheetDataSet>
      <sheetData sheetId="0" refreshError="1">
        <row r="5">
          <cell r="E5">
            <v>3.0468999999999999</v>
          </cell>
        </row>
        <row r="18">
          <cell r="E18">
            <v>3.8300000000000001E-2</v>
          </cell>
          <cell r="F18">
            <v>1400</v>
          </cell>
        </row>
        <row r="20">
          <cell r="E20">
            <v>1.6799999999999999E-2</v>
          </cell>
          <cell r="F20">
            <v>146.97</v>
          </cell>
        </row>
        <row r="22">
          <cell r="E22">
            <v>0.47599999999999998</v>
          </cell>
          <cell r="F22">
            <v>520</v>
          </cell>
        </row>
        <row r="30">
          <cell r="E30">
            <v>14.207199999999998</v>
          </cell>
          <cell r="F30">
            <v>15550</v>
          </cell>
        </row>
        <row r="65">
          <cell r="E65">
            <v>0.05</v>
          </cell>
          <cell r="F65">
            <v>40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35"/>
  <sheetViews>
    <sheetView tabSelected="1" topLeftCell="F1" zoomScale="90" zoomScaleNormal="90" workbookViewId="0">
      <selection activeCell="T34" sqref="T34"/>
    </sheetView>
  </sheetViews>
  <sheetFormatPr defaultRowHeight="12.75" x14ac:dyDescent="0.2"/>
  <cols>
    <col min="1" max="1" width="2.85546875" customWidth="1"/>
    <col min="2" max="2" width="3.85546875" style="1" customWidth="1"/>
    <col min="3" max="3" width="4.42578125" style="1" customWidth="1"/>
    <col min="4" max="4" width="11.7109375" customWidth="1"/>
    <col min="5" max="6" width="12" bestFit="1" customWidth="1"/>
    <col min="7" max="7" width="10.85546875" bestFit="1" customWidth="1"/>
    <col min="8" max="8" width="12" bestFit="1" customWidth="1"/>
    <col min="9" max="9" width="12.7109375" bestFit="1" customWidth="1"/>
    <col min="10" max="10" width="12" bestFit="1" customWidth="1"/>
    <col min="11" max="11" width="13" bestFit="1" customWidth="1"/>
    <col min="12" max="15" width="12" bestFit="1" customWidth="1"/>
    <col min="16" max="16" width="12.42578125" bestFit="1" customWidth="1"/>
    <col min="17" max="17" width="14.85546875" bestFit="1" customWidth="1"/>
    <col min="18" max="19" width="13.5703125" bestFit="1" customWidth="1"/>
    <col min="20" max="20" width="17.140625" customWidth="1"/>
    <col min="21" max="21" width="15.7109375" customWidth="1"/>
  </cols>
  <sheetData>
    <row r="1" spans="1:21" ht="77.25" customHeight="1" x14ac:dyDescent="0.2"/>
    <row r="2" spans="1:21" ht="46.5" customHeight="1" thickBot="1" x14ac:dyDescent="0.25">
      <c r="A2" s="60" t="s">
        <v>41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</row>
    <row r="3" spans="1:21" x14ac:dyDescent="0.2">
      <c r="A3" s="57" t="s">
        <v>36</v>
      </c>
      <c r="B3" s="58"/>
      <c r="C3" s="59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6"/>
    </row>
    <row r="4" spans="1:21" ht="45.75" thickBot="1" x14ac:dyDescent="0.25">
      <c r="A4" s="43" t="s">
        <v>30</v>
      </c>
      <c r="B4" s="44" t="s">
        <v>31</v>
      </c>
      <c r="C4" s="44" t="s">
        <v>32</v>
      </c>
      <c r="D4" s="37" t="s">
        <v>38</v>
      </c>
      <c r="E4" s="30" t="s">
        <v>10</v>
      </c>
      <c r="F4" s="30" t="s">
        <v>11</v>
      </c>
      <c r="G4" s="30" t="s">
        <v>22</v>
      </c>
      <c r="H4" s="30" t="s">
        <v>12</v>
      </c>
      <c r="I4" s="31" t="s">
        <v>13</v>
      </c>
      <c r="J4" s="30" t="s">
        <v>14</v>
      </c>
      <c r="K4" s="30" t="s">
        <v>15</v>
      </c>
      <c r="L4" s="30" t="s">
        <v>16</v>
      </c>
      <c r="M4" s="30" t="s">
        <v>17</v>
      </c>
      <c r="N4" s="30" t="s">
        <v>18</v>
      </c>
      <c r="O4" s="31" t="s">
        <v>19</v>
      </c>
      <c r="P4" s="31" t="s">
        <v>20</v>
      </c>
      <c r="Q4" s="32" t="s">
        <v>21</v>
      </c>
      <c r="R4" s="33" t="s">
        <v>34</v>
      </c>
      <c r="S4" s="34" t="s">
        <v>35</v>
      </c>
      <c r="T4" s="41" t="s">
        <v>23</v>
      </c>
    </row>
    <row r="5" spans="1:21" x14ac:dyDescent="0.2">
      <c r="A5" s="7">
        <v>0</v>
      </c>
      <c r="B5" s="8" t="s">
        <v>25</v>
      </c>
      <c r="C5" s="64" t="s">
        <v>0</v>
      </c>
      <c r="D5" s="9" t="s">
        <v>37</v>
      </c>
      <c r="E5" s="9"/>
      <c r="F5" s="9"/>
      <c r="G5" s="9"/>
      <c r="H5" s="9"/>
      <c r="I5" s="9"/>
      <c r="J5" s="9">
        <f>[1]Arkusz1!$E$5</f>
        <v>0.5858000000000001</v>
      </c>
      <c r="K5" s="9">
        <f>[2]Żabin!$E$5</f>
        <v>2.7263999999999999</v>
      </c>
      <c r="L5" s="9">
        <f>'[3]Osiek Drawski'!$E$5</f>
        <v>2.1335999999999999</v>
      </c>
      <c r="M5" s="9"/>
      <c r="N5" s="9">
        <v>1.6827000000000001</v>
      </c>
      <c r="O5" s="9">
        <v>0.43719999999999998</v>
      </c>
      <c r="P5" s="66">
        <f>[4]Arkusz1!$E$5</f>
        <v>9.0219999999999985</v>
      </c>
      <c r="Q5" s="9">
        <f>[5]Wierzchowo!$E$5</f>
        <v>8.7126000000000019</v>
      </c>
      <c r="R5" s="9"/>
      <c r="S5" s="9">
        <f>'[6]grunty w uw'!$E$5</f>
        <v>9.4017999999999997</v>
      </c>
      <c r="T5" s="49">
        <f>SUM(E5:S5)</f>
        <v>34.702100000000002</v>
      </c>
      <c r="U5" s="21"/>
    </row>
    <row r="6" spans="1:21" x14ac:dyDescent="0.2">
      <c r="A6" s="10"/>
      <c r="B6" s="11"/>
      <c r="C6" s="63"/>
      <c r="D6" s="12" t="s">
        <v>39</v>
      </c>
      <c r="E6" s="25"/>
      <c r="F6" s="25"/>
      <c r="G6" s="25"/>
      <c r="H6" s="25"/>
      <c r="I6" s="25"/>
      <c r="J6" s="25">
        <f>[1]Arkusz1!$F$5</f>
        <v>8060</v>
      </c>
      <c r="K6" s="25">
        <f>[2]Żabin!$F$5</f>
        <v>28505</v>
      </c>
      <c r="L6" s="25">
        <f>'[3]Osiek Drawski'!$F$5</f>
        <v>60403</v>
      </c>
      <c r="M6" s="25"/>
      <c r="N6" s="25">
        <v>1052.52</v>
      </c>
      <c r="O6" s="25">
        <v>1677</v>
      </c>
      <c r="P6" s="25">
        <f>[4]Arkusz1!$F$5</f>
        <v>22772</v>
      </c>
      <c r="Q6" s="25">
        <f>[5]Wierzchowo!$F$5</f>
        <v>36440</v>
      </c>
      <c r="R6" s="25"/>
      <c r="S6" s="25">
        <f>'[6]grunty w uw'!$F$5</f>
        <v>17668</v>
      </c>
      <c r="T6" s="50">
        <f>SUM(E6:S6)</f>
        <v>176577.52000000002</v>
      </c>
      <c r="U6" s="21"/>
    </row>
    <row r="7" spans="1:21" x14ac:dyDescent="0.2">
      <c r="A7" s="13"/>
      <c r="B7" s="14"/>
      <c r="C7" s="62" t="s">
        <v>24</v>
      </c>
      <c r="D7" s="15" t="s">
        <v>37</v>
      </c>
      <c r="E7" s="27"/>
      <c r="F7" s="27"/>
      <c r="G7" s="27"/>
      <c r="H7" s="27">
        <f>[7]Arkusz1!$E$5</f>
        <v>0.13</v>
      </c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2">
        <f t="shared" ref="T7:T28" si="0">SUM(E7:S7)</f>
        <v>0.13</v>
      </c>
      <c r="U7" s="21"/>
    </row>
    <row r="8" spans="1:21" x14ac:dyDescent="0.2">
      <c r="A8" s="10"/>
      <c r="B8" s="11"/>
      <c r="C8" s="63"/>
      <c r="D8" s="12" t="s">
        <v>39</v>
      </c>
      <c r="E8" s="25"/>
      <c r="F8" s="25"/>
      <c r="G8" s="25"/>
      <c r="H8" s="25">
        <f>[7]Arkusz1!$F$5</f>
        <v>5821</v>
      </c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0">
        <f t="shared" si="0"/>
        <v>5821</v>
      </c>
      <c r="U8" s="21"/>
    </row>
    <row r="9" spans="1:21" ht="12" customHeight="1" x14ac:dyDescent="0.2">
      <c r="A9" s="13"/>
      <c r="B9" s="14"/>
      <c r="C9" s="62" t="s">
        <v>1</v>
      </c>
      <c r="D9" s="15" t="s">
        <v>37</v>
      </c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>
        <f>[5]Wierzchowo!$E$36</f>
        <v>8.1600000000000006E-2</v>
      </c>
      <c r="R9" s="15"/>
      <c r="S9" s="15"/>
      <c r="T9" s="22">
        <f t="shared" si="0"/>
        <v>8.1600000000000006E-2</v>
      </c>
      <c r="U9" s="21"/>
    </row>
    <row r="10" spans="1:21" x14ac:dyDescent="0.2">
      <c r="A10" s="16"/>
      <c r="B10" s="17"/>
      <c r="C10" s="65"/>
      <c r="D10" s="18" t="s">
        <v>39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>
        <f>[5]Wierzchowo!$F$36</f>
        <v>330</v>
      </c>
      <c r="R10" s="28"/>
      <c r="S10" s="28"/>
      <c r="T10" s="23">
        <f t="shared" si="0"/>
        <v>330</v>
      </c>
      <c r="U10" s="21"/>
    </row>
    <row r="11" spans="1:21" x14ac:dyDescent="0.2">
      <c r="A11" s="13">
        <v>0</v>
      </c>
      <c r="B11" s="14" t="s">
        <v>26</v>
      </c>
      <c r="C11" s="62" t="s">
        <v>2</v>
      </c>
      <c r="D11" s="15" t="s">
        <v>37</v>
      </c>
      <c r="E11" s="27"/>
      <c r="F11" s="27"/>
      <c r="G11" s="27">
        <f>[8]Otrzep!$E$5</f>
        <v>0.09</v>
      </c>
      <c r="H11" s="27"/>
      <c r="I11" s="27"/>
      <c r="J11" s="27">
        <f>[1]Arkusz1!$E$10</f>
        <v>0.81</v>
      </c>
      <c r="K11" s="27"/>
      <c r="L11" s="27"/>
      <c r="M11" s="27"/>
      <c r="N11" s="27"/>
      <c r="O11" s="27"/>
      <c r="P11" s="27"/>
      <c r="Q11" s="27"/>
      <c r="R11" s="27"/>
      <c r="S11" s="27">
        <f>'[6]grunty w uw'!$E$17</f>
        <v>0.42</v>
      </c>
      <c r="T11" s="42">
        <f t="shared" si="0"/>
        <v>1.32</v>
      </c>
      <c r="U11" s="21"/>
    </row>
    <row r="12" spans="1:21" x14ac:dyDescent="0.2">
      <c r="A12" s="10"/>
      <c r="B12" s="11"/>
      <c r="C12" s="63"/>
      <c r="D12" s="12" t="s">
        <v>39</v>
      </c>
      <c r="E12" s="25"/>
      <c r="F12" s="25"/>
      <c r="G12" s="25">
        <f>[8]Otrzep!$F$5</f>
        <v>100</v>
      </c>
      <c r="H12" s="25"/>
      <c r="I12" s="25"/>
      <c r="J12" s="25">
        <f>[1]Arkusz1!$F$10</f>
        <v>760</v>
      </c>
      <c r="K12" s="25"/>
      <c r="L12" s="25"/>
      <c r="M12" s="25"/>
      <c r="N12" s="25"/>
      <c r="O12" s="25"/>
      <c r="P12" s="25"/>
      <c r="Q12" s="25"/>
      <c r="R12" s="25"/>
      <c r="S12" s="25">
        <f>'[6]grunty w uw'!$F$17</f>
        <v>716</v>
      </c>
      <c r="T12" s="20">
        <f t="shared" si="0"/>
        <v>1576</v>
      </c>
      <c r="U12" s="21"/>
    </row>
    <row r="13" spans="1:21" x14ac:dyDescent="0.2">
      <c r="A13" s="45">
        <v>0</v>
      </c>
      <c r="B13" s="46" t="s">
        <v>27</v>
      </c>
      <c r="C13" s="62" t="s">
        <v>3</v>
      </c>
      <c r="D13" s="15" t="s">
        <v>37</v>
      </c>
      <c r="E13" s="27"/>
      <c r="F13" s="27"/>
      <c r="G13" s="27"/>
      <c r="H13" s="27"/>
      <c r="I13" s="27"/>
      <c r="J13" s="27"/>
      <c r="K13" s="27"/>
      <c r="L13" s="27"/>
      <c r="M13" s="27"/>
      <c r="N13" s="27">
        <f>[9]Będlino!$E$18</f>
        <v>3.8300000000000001E-2</v>
      </c>
      <c r="O13" s="27">
        <f>[10]Arkusz1!$E$9</f>
        <v>1.32E-2</v>
      </c>
      <c r="P13" s="27"/>
      <c r="Q13" s="27">
        <v>0.1361</v>
      </c>
      <c r="R13" s="27">
        <f>[11]Arkusz1!$E$5</f>
        <v>0.22</v>
      </c>
      <c r="S13" s="27">
        <f>'[6]grunty w uw'!$E$20</f>
        <v>0.28079999999999994</v>
      </c>
      <c r="T13" s="22">
        <f t="shared" si="0"/>
        <v>0.6883999999999999</v>
      </c>
      <c r="U13" s="21"/>
    </row>
    <row r="14" spans="1:21" x14ac:dyDescent="0.2">
      <c r="A14" s="45"/>
      <c r="B14" s="46"/>
      <c r="C14" s="63"/>
      <c r="D14" s="12" t="s">
        <v>39</v>
      </c>
      <c r="E14" s="25"/>
      <c r="F14" s="25"/>
      <c r="G14" s="25"/>
      <c r="H14" s="25"/>
      <c r="I14" s="25"/>
      <c r="J14" s="25"/>
      <c r="K14" s="25"/>
      <c r="L14" s="25"/>
      <c r="M14" s="25"/>
      <c r="N14" s="25">
        <f>[9]Będlino!$F$18</f>
        <v>1400</v>
      </c>
      <c r="O14" s="25">
        <f>[10]Arkusz1!$F$9</f>
        <v>234</v>
      </c>
      <c r="P14" s="25"/>
      <c r="Q14" s="25">
        <v>47540</v>
      </c>
      <c r="R14" s="25">
        <f>[11]Arkusz1!$F$5</f>
        <v>495</v>
      </c>
      <c r="S14" s="25">
        <f>'[6]grunty w uw'!$F$20</f>
        <v>35615.719999999994</v>
      </c>
      <c r="T14" s="20">
        <f t="shared" si="0"/>
        <v>85284.72</v>
      </c>
      <c r="U14" s="21"/>
    </row>
    <row r="15" spans="1:21" x14ac:dyDescent="0.2">
      <c r="A15" s="45"/>
      <c r="B15" s="46"/>
      <c r="C15" s="62" t="s">
        <v>4</v>
      </c>
      <c r="D15" s="15" t="s">
        <v>37</v>
      </c>
      <c r="E15" s="27"/>
      <c r="F15" s="27"/>
      <c r="G15" s="27"/>
      <c r="H15" s="27"/>
      <c r="I15" s="27"/>
      <c r="J15" s="27"/>
      <c r="K15" s="27">
        <f>[2]Żabin!$E$11</f>
        <v>5.0099999999999999E-2</v>
      </c>
      <c r="L15" s="27"/>
      <c r="M15" s="27"/>
      <c r="N15" s="27">
        <f>[9]Będlino!$E$20</f>
        <v>1.6799999999999999E-2</v>
      </c>
      <c r="O15" s="27"/>
      <c r="P15" s="27"/>
      <c r="Q15" s="27">
        <f>[5]Wierzchowo!$E$46</f>
        <v>4.7494000000000005</v>
      </c>
      <c r="R15" s="27">
        <f>[11]Arkusz1!$E$10</f>
        <v>0.83699999999999997</v>
      </c>
      <c r="S15" s="27">
        <f>'[6]grunty w uw'!$E$26</f>
        <v>5.4472000000000005</v>
      </c>
      <c r="T15" s="24">
        <f t="shared" si="0"/>
        <v>11.1005</v>
      </c>
      <c r="U15" s="21"/>
    </row>
    <row r="16" spans="1:21" x14ac:dyDescent="0.2">
      <c r="A16" s="45"/>
      <c r="B16" s="46"/>
      <c r="C16" s="63"/>
      <c r="D16" s="12" t="s">
        <v>39</v>
      </c>
      <c r="E16" s="25"/>
      <c r="F16" s="25"/>
      <c r="G16" s="25"/>
      <c r="H16" s="25"/>
      <c r="I16" s="25"/>
      <c r="J16" s="25"/>
      <c r="K16" s="25">
        <f>[2]Żabin!$F$11</f>
        <v>10180</v>
      </c>
      <c r="L16" s="25"/>
      <c r="M16" s="25"/>
      <c r="N16" s="25">
        <f>[9]Będlino!$F$20</f>
        <v>146.97</v>
      </c>
      <c r="O16" s="25"/>
      <c r="P16" s="25"/>
      <c r="Q16" s="25">
        <f>[5]Wierzchowo!$F$46</f>
        <v>44638</v>
      </c>
      <c r="R16" s="25">
        <f>[11]Arkusz1!$F$10</f>
        <v>3354</v>
      </c>
      <c r="S16" s="25">
        <f>'[6]grunty w uw'!$F$26</f>
        <v>9945</v>
      </c>
      <c r="T16" s="20">
        <f t="shared" si="0"/>
        <v>68263.97</v>
      </c>
      <c r="U16" s="21"/>
    </row>
    <row r="17" spans="1:21" x14ac:dyDescent="0.2">
      <c r="A17" s="45"/>
      <c r="B17" s="46"/>
      <c r="C17" s="62" t="s">
        <v>5</v>
      </c>
      <c r="D17" s="15" t="s">
        <v>37</v>
      </c>
      <c r="E17" s="27">
        <f>[12]Arkusz1!$E$5</f>
        <v>5.0599999999999999E-2</v>
      </c>
      <c r="F17" s="27">
        <f>[13]Arkusz1!$E$5</f>
        <v>0.3</v>
      </c>
      <c r="G17" s="27">
        <f>[8]Otrzep!$E$8</f>
        <v>0.41270000000000001</v>
      </c>
      <c r="H17" s="27">
        <f>[7]Arkusz1!$E$8</f>
        <v>0.70960000000000001</v>
      </c>
      <c r="I17" s="27">
        <f>[14]Arkusz1!$E$5</f>
        <v>0.74850000000000005</v>
      </c>
      <c r="J17" s="27">
        <f>[1]Arkusz1!$E$13</f>
        <v>0.05</v>
      </c>
      <c r="K17" s="27">
        <f>[2]Żabin!$E$13</f>
        <v>1.6283999999999996</v>
      </c>
      <c r="L17" s="27">
        <f>'[3]Osiek Drawski'!$E$12</f>
        <v>1.8295000000000001</v>
      </c>
      <c r="M17" s="27">
        <f>[15]Arkusz1!$E$5</f>
        <v>0.82710000000000006</v>
      </c>
      <c r="N17" s="27">
        <f>[9]Będlino!$E$22</f>
        <v>0.47599999999999998</v>
      </c>
      <c r="O17" s="27">
        <f>[10]Arkusz1!$E$13</f>
        <v>0.88470000000000004</v>
      </c>
      <c r="P17" s="27">
        <v>1.6919</v>
      </c>
      <c r="Q17" s="27">
        <v>10.177</v>
      </c>
      <c r="R17" s="27">
        <f>[11]Arkusz1!$E$17</f>
        <v>0.45419999999999999</v>
      </c>
      <c r="S17" s="27">
        <f>'[6]grunty w uw'!$E$29</f>
        <v>5.9700000000000003E-2</v>
      </c>
      <c r="T17" s="22">
        <f t="shared" si="0"/>
        <v>20.299900000000001</v>
      </c>
      <c r="U17" s="21"/>
    </row>
    <row r="18" spans="1:21" x14ac:dyDescent="0.2">
      <c r="A18" s="45"/>
      <c r="B18" s="46"/>
      <c r="C18" s="63"/>
      <c r="D18" s="12" t="s">
        <v>39</v>
      </c>
      <c r="E18" s="25">
        <f>[12]Arkusz1!$F$5</f>
        <v>506</v>
      </c>
      <c r="F18" s="25">
        <f>[13]Arkusz1!$F$5</f>
        <v>1200</v>
      </c>
      <c r="G18" s="25">
        <f>[8]Otrzep!$F$8</f>
        <v>1550</v>
      </c>
      <c r="H18" s="25">
        <f>[7]Arkusz1!$F$8</f>
        <v>6946</v>
      </c>
      <c r="I18" s="25">
        <f>[14]Arkusz1!$F$5</f>
        <v>3100</v>
      </c>
      <c r="J18" s="26">
        <f>[1]Arkusz1!$F$13</f>
        <v>200</v>
      </c>
      <c r="K18" s="25">
        <f>[2]Żabin!$F$13</f>
        <v>3154</v>
      </c>
      <c r="L18" s="25">
        <f>'[3]Osiek Drawski'!$F$12</f>
        <v>2598</v>
      </c>
      <c r="M18" s="25">
        <f>[15]Arkusz1!$F$5</f>
        <v>56004</v>
      </c>
      <c r="N18" s="25">
        <f>[9]Będlino!$F$22</f>
        <v>520</v>
      </c>
      <c r="O18" s="25">
        <f>[10]Arkusz1!$F$13</f>
        <v>2603</v>
      </c>
      <c r="P18" s="25">
        <v>10271</v>
      </c>
      <c r="Q18" s="25">
        <v>32080</v>
      </c>
      <c r="R18" s="25">
        <f>[11]Arkusz1!$F$17</f>
        <v>2089</v>
      </c>
      <c r="S18" s="25">
        <f>'[6]grunty w uw'!$F$29</f>
        <v>3000</v>
      </c>
      <c r="T18" s="20">
        <f t="shared" si="0"/>
        <v>125821</v>
      </c>
      <c r="U18" s="21"/>
    </row>
    <row r="19" spans="1:21" x14ac:dyDescent="0.2">
      <c r="A19" s="45"/>
      <c r="B19" s="46"/>
      <c r="C19" s="62" t="s">
        <v>6</v>
      </c>
      <c r="D19" s="15" t="s">
        <v>37</v>
      </c>
      <c r="E19" s="27"/>
      <c r="F19" s="27"/>
      <c r="G19" s="27"/>
      <c r="H19" s="27"/>
      <c r="I19" s="27"/>
      <c r="J19" s="27"/>
      <c r="K19" s="27"/>
      <c r="L19" s="27">
        <f>'[3]Osiek Drawski'!$E$20</f>
        <v>0.1421</v>
      </c>
      <c r="M19" s="27">
        <f>[15]Arkusz1!$E$10</f>
        <v>0.16999999999999998</v>
      </c>
      <c r="N19" s="27">
        <v>0.66120000000000001</v>
      </c>
      <c r="O19" s="27">
        <f>[10]Arkusz1!$E$21</f>
        <v>0.08</v>
      </c>
      <c r="P19" s="27">
        <v>0.60440000000000005</v>
      </c>
      <c r="Q19" s="27">
        <v>1.6132</v>
      </c>
      <c r="R19" s="27">
        <f>[11]Arkusz1!$E$27</f>
        <v>0.20830000000000001</v>
      </c>
      <c r="S19" s="27">
        <f>'[6]grunty w uw'!$E$31</f>
        <v>0.14849999999999999</v>
      </c>
      <c r="T19" s="42">
        <f>SUM(E19:S19)</f>
        <v>3.6276999999999999</v>
      </c>
      <c r="U19" s="21"/>
    </row>
    <row r="20" spans="1:21" x14ac:dyDescent="0.2">
      <c r="A20" s="45"/>
      <c r="B20" s="46"/>
      <c r="C20" s="63"/>
      <c r="D20" s="12" t="s">
        <v>39</v>
      </c>
      <c r="E20" s="25"/>
      <c r="F20" s="25"/>
      <c r="G20" s="25"/>
      <c r="H20" s="25"/>
      <c r="I20" s="25"/>
      <c r="J20" s="25"/>
      <c r="K20" s="25"/>
      <c r="L20" s="25">
        <f>'[3]Osiek Drawski'!$F$20</f>
        <v>320</v>
      </c>
      <c r="M20" s="25">
        <f>[15]Arkusz1!$F$10</f>
        <v>230</v>
      </c>
      <c r="N20" s="25">
        <v>8070</v>
      </c>
      <c r="O20" s="25">
        <f>[10]Arkusz1!$F$21</f>
        <v>8300</v>
      </c>
      <c r="P20" s="25">
        <v>1585</v>
      </c>
      <c r="Q20" s="25">
        <v>11290</v>
      </c>
      <c r="R20" s="25">
        <f>([11]Arkusz1!$F$27)</f>
        <v>859</v>
      </c>
      <c r="S20" s="25">
        <f>'[6]grunty w uw'!$F$31</f>
        <v>9900</v>
      </c>
      <c r="T20" s="20">
        <f>SUM(E20:S20)</f>
        <v>40554</v>
      </c>
      <c r="U20" s="21"/>
    </row>
    <row r="21" spans="1:21" x14ac:dyDescent="0.2">
      <c r="A21" s="45"/>
      <c r="B21" s="46"/>
      <c r="C21" s="62" t="s">
        <v>7</v>
      </c>
      <c r="D21" s="15" t="s">
        <v>37</v>
      </c>
      <c r="E21" s="27"/>
      <c r="F21" s="27"/>
      <c r="G21" s="27">
        <f>[8]Otrzep!$E$12</f>
        <v>7.0000000000000007E-2</v>
      </c>
      <c r="H21" s="27"/>
      <c r="I21" s="27">
        <f>[14]Arkusz1!$E$11</f>
        <v>0.01</v>
      </c>
      <c r="J21" s="27"/>
      <c r="K21" s="27">
        <f>[2]Żabin!$E$18</f>
        <v>2.1505999999999998</v>
      </c>
      <c r="L21" s="27">
        <f>'[3]Osiek Drawski'!$E$23</f>
        <v>2.9000000000000001E-2</v>
      </c>
      <c r="M21" s="27">
        <f>[15]Arkusz1!$E$13</f>
        <v>0.83489999999999998</v>
      </c>
      <c r="N21" s="27">
        <v>0.21</v>
      </c>
      <c r="O21" s="27">
        <f>[10]Arkusz1!$E$23</f>
        <v>0.28000000000000003</v>
      </c>
      <c r="P21" s="27">
        <v>0.61550000000000005</v>
      </c>
      <c r="Q21" s="27">
        <v>6.3917000000000002</v>
      </c>
      <c r="R21" s="27"/>
      <c r="S21" s="27"/>
      <c r="T21" s="22">
        <f t="shared" si="0"/>
        <v>10.591699999999999</v>
      </c>
      <c r="U21" s="21"/>
    </row>
    <row r="22" spans="1:21" x14ac:dyDescent="0.2">
      <c r="A22" s="45"/>
      <c r="B22" s="46"/>
      <c r="C22" s="63"/>
      <c r="D22" s="12" t="s">
        <v>39</v>
      </c>
      <c r="E22" s="25"/>
      <c r="F22" s="25"/>
      <c r="G22" s="25">
        <f>[8]Otrzep!$F$12</f>
        <v>70</v>
      </c>
      <c r="H22" s="25"/>
      <c r="I22" s="25">
        <f>[14]Arkusz1!$F$11</f>
        <v>200</v>
      </c>
      <c r="J22" s="25"/>
      <c r="K22" s="25">
        <f>[2]Żabin!$F$18</f>
        <v>81850</v>
      </c>
      <c r="L22" s="25">
        <f>'[3]Osiek Drawski'!$F$23</f>
        <v>1260</v>
      </c>
      <c r="M22" s="25">
        <f>[15]Arkusz1!$F$13</f>
        <v>16850</v>
      </c>
      <c r="N22" s="25">
        <v>2300</v>
      </c>
      <c r="O22" s="25">
        <f>[10]Arkusz1!$F$23</f>
        <v>5000</v>
      </c>
      <c r="P22" s="25">
        <v>7860</v>
      </c>
      <c r="Q22" s="25">
        <v>1204188.94</v>
      </c>
      <c r="R22" s="25"/>
      <c r="S22" s="25"/>
      <c r="T22" s="20">
        <f t="shared" si="0"/>
        <v>1319578.94</v>
      </c>
      <c r="U22" s="21"/>
    </row>
    <row r="23" spans="1:21" x14ac:dyDescent="0.2">
      <c r="A23" s="13"/>
      <c r="B23" s="14"/>
      <c r="C23" s="62" t="s">
        <v>44</v>
      </c>
      <c r="D23" s="15" t="s">
        <v>37</v>
      </c>
      <c r="E23" s="27"/>
      <c r="F23" s="27">
        <f>[13]Arkusz1!$E$24</f>
        <v>0.32</v>
      </c>
      <c r="G23" s="27"/>
      <c r="H23" s="27"/>
      <c r="I23" s="27">
        <f>[14]Arkusz1!$E$28</f>
        <v>0.65690000000000004</v>
      </c>
      <c r="J23" s="27"/>
      <c r="K23" s="27">
        <f>[2]Żabin!$E$67</f>
        <v>0.3</v>
      </c>
      <c r="L23" s="27">
        <v>1.97</v>
      </c>
      <c r="M23" s="27"/>
      <c r="N23" s="27">
        <f>[9]Będlino!$E$65</f>
        <v>0.05</v>
      </c>
      <c r="O23" s="27"/>
      <c r="P23" s="27"/>
      <c r="Q23" s="27">
        <v>3.1793</v>
      </c>
      <c r="R23" s="27"/>
      <c r="S23" s="27"/>
      <c r="T23" s="22">
        <f>SUM(E23:S23)</f>
        <v>6.4762000000000004</v>
      </c>
      <c r="U23" s="21"/>
    </row>
    <row r="24" spans="1:21" x14ac:dyDescent="0.2">
      <c r="A24" s="10"/>
      <c r="B24" s="11"/>
      <c r="C24" s="63"/>
      <c r="D24" s="12" t="s">
        <v>39</v>
      </c>
      <c r="E24" s="25"/>
      <c r="F24" s="25">
        <f>[13]Arkusz1!$F$24</f>
        <v>300</v>
      </c>
      <c r="G24" s="25"/>
      <c r="H24" s="25"/>
      <c r="I24" s="25">
        <f>[14]Arkusz1!$F$28</f>
        <v>600</v>
      </c>
      <c r="J24" s="25"/>
      <c r="K24" s="25">
        <f>[2]Żabin!$F$67</f>
        <v>280</v>
      </c>
      <c r="L24" s="25">
        <v>4930</v>
      </c>
      <c r="M24" s="25"/>
      <c r="N24" s="25">
        <f>[9]Będlino!$F$65</f>
        <v>40</v>
      </c>
      <c r="O24" s="25"/>
      <c r="P24" s="25"/>
      <c r="Q24" s="25">
        <v>4310</v>
      </c>
      <c r="R24" s="25"/>
      <c r="S24" s="25"/>
      <c r="T24" s="20">
        <f>SUM(E24:S24)</f>
        <v>10460</v>
      </c>
      <c r="U24" s="21"/>
    </row>
    <row r="25" spans="1:21" x14ac:dyDescent="0.2">
      <c r="A25" s="45">
        <v>0</v>
      </c>
      <c r="B25" s="46" t="s">
        <v>42</v>
      </c>
      <c r="C25" s="62" t="s">
        <v>43</v>
      </c>
      <c r="D25" s="15" t="s">
        <v>37</v>
      </c>
      <c r="E25" s="27">
        <f>[12]Arkusz1!$E$7</f>
        <v>4.5299999999999994</v>
      </c>
      <c r="F25" s="27">
        <f>[13]Arkusz1!$E$7</f>
        <v>10.08</v>
      </c>
      <c r="G25" s="27">
        <f>[8]Otrzep!$E$14</f>
        <v>1.46</v>
      </c>
      <c r="H25" s="27">
        <f>[7]Arkusz1!$E$12</f>
        <v>11.036499999999998</v>
      </c>
      <c r="I25" s="27">
        <f>[14]Arkusz1!$E$13</f>
        <v>5.9600000000000009</v>
      </c>
      <c r="J25" s="27">
        <f>[1]Arkusz1!$E$15</f>
        <v>16.790000000000003</v>
      </c>
      <c r="K25" s="27">
        <f>[2]Żabin!$E$21</f>
        <v>20.194900000000001</v>
      </c>
      <c r="L25" s="27">
        <f>'[3]Osiek Drawski'!$E$25</f>
        <v>11.399700000000001</v>
      </c>
      <c r="M25" s="27">
        <f>[15]Arkusz1!$E$16</f>
        <v>10.444199999999999</v>
      </c>
      <c r="N25" s="27">
        <f>[9]Będlino!$E$30</f>
        <v>14.207199999999998</v>
      </c>
      <c r="O25" s="27">
        <f>[10]Arkusz1!$E$26</f>
        <v>36.212200000000003</v>
      </c>
      <c r="P25" s="27">
        <f>[4]Arkusz1!$E$40</f>
        <v>21.936800000000002</v>
      </c>
      <c r="Q25" s="27">
        <v>32.2014</v>
      </c>
      <c r="R25" s="27"/>
      <c r="S25" s="27"/>
      <c r="T25" s="22">
        <f t="shared" si="0"/>
        <v>196.4529</v>
      </c>
      <c r="U25" s="21"/>
    </row>
    <row r="26" spans="1:21" x14ac:dyDescent="0.2">
      <c r="A26" s="45"/>
      <c r="B26" s="46"/>
      <c r="C26" s="63"/>
      <c r="D26" s="12" t="s">
        <v>39</v>
      </c>
      <c r="E26" s="25">
        <f>[12]Arkusz1!$F$7</f>
        <v>83000</v>
      </c>
      <c r="F26" s="25">
        <f>[13]Arkusz1!$F$7</f>
        <v>9340</v>
      </c>
      <c r="G26" s="25">
        <f>([8]Otrzep!$F$14)</f>
        <v>1370</v>
      </c>
      <c r="H26" s="25">
        <f>[7]Arkusz1!$F$12</f>
        <v>15980</v>
      </c>
      <c r="I26" s="25">
        <f>[14]Arkusz1!$F$13</f>
        <v>10580</v>
      </c>
      <c r="J26" s="25">
        <f>[1]Arkusz1!$F$15</f>
        <v>20350</v>
      </c>
      <c r="K26" s="25">
        <f>[2]Żabin!$F$21</f>
        <v>242280</v>
      </c>
      <c r="L26" s="25">
        <f>'[3]Osiek Drawski'!$F$25</f>
        <v>28555</v>
      </c>
      <c r="M26" s="25">
        <f>[15]Arkusz1!$F$16</f>
        <v>11118</v>
      </c>
      <c r="N26" s="25">
        <f>[9]Będlino!$F$30</f>
        <v>15550</v>
      </c>
      <c r="O26" s="25">
        <f>[10]Arkusz1!$F$26</f>
        <v>34880</v>
      </c>
      <c r="P26" s="25">
        <f>[4]Arkusz1!$F$40</f>
        <v>36325.1</v>
      </c>
      <c r="Q26" s="25">
        <v>1860266.36</v>
      </c>
      <c r="R26" s="25"/>
      <c r="S26" s="25"/>
      <c r="T26" s="20">
        <f t="shared" si="0"/>
        <v>2369594.46</v>
      </c>
      <c r="U26" s="21"/>
    </row>
    <row r="27" spans="1:21" x14ac:dyDescent="0.2">
      <c r="A27" s="13">
        <v>0</v>
      </c>
      <c r="B27" s="14" t="s">
        <v>29</v>
      </c>
      <c r="C27" s="62" t="s">
        <v>9</v>
      </c>
      <c r="D27" s="15" t="s">
        <v>37</v>
      </c>
      <c r="E27" s="27"/>
      <c r="F27" s="27"/>
      <c r="G27" s="27"/>
      <c r="H27" s="27"/>
      <c r="I27" s="27"/>
      <c r="J27" s="27"/>
      <c r="K27" s="27">
        <f>[2]Żabin!$E$70</f>
        <v>0.72</v>
      </c>
      <c r="L27" s="27"/>
      <c r="M27" s="27"/>
      <c r="N27" s="27"/>
      <c r="O27" s="27"/>
      <c r="P27" s="27">
        <f>[4]Arkusz1!$E$86</f>
        <v>3.11</v>
      </c>
      <c r="Q27" s="27"/>
      <c r="R27" s="27"/>
      <c r="S27" s="27"/>
      <c r="T27" s="42">
        <f t="shared" si="0"/>
        <v>3.83</v>
      </c>
      <c r="U27" s="21"/>
    </row>
    <row r="28" spans="1:21" x14ac:dyDescent="0.2">
      <c r="A28" s="10"/>
      <c r="B28" s="11"/>
      <c r="C28" s="63"/>
      <c r="D28" s="12" t="s">
        <v>39</v>
      </c>
      <c r="E28" s="25"/>
      <c r="F28" s="25"/>
      <c r="G28" s="25"/>
      <c r="H28" s="25"/>
      <c r="I28" s="25"/>
      <c r="J28" s="25"/>
      <c r="K28" s="25">
        <f>[2]Żabin!$F$70</f>
        <v>680</v>
      </c>
      <c r="L28" s="25"/>
      <c r="M28" s="25"/>
      <c r="N28" s="25"/>
      <c r="O28" s="25"/>
      <c r="P28" s="25">
        <f>[4]Arkusz1!$F$86</f>
        <v>2940</v>
      </c>
      <c r="Q28" s="25"/>
      <c r="R28" s="25"/>
      <c r="S28" s="25"/>
      <c r="T28" s="20">
        <f t="shared" si="0"/>
        <v>3620</v>
      </c>
      <c r="U28" s="21"/>
    </row>
    <row r="29" spans="1:21" s="4" customFormat="1" ht="14.25" x14ac:dyDescent="0.2">
      <c r="A29" s="51" t="s">
        <v>33</v>
      </c>
      <c r="B29" s="52"/>
      <c r="C29" s="53"/>
      <c r="D29" s="19" t="s">
        <v>37</v>
      </c>
      <c r="E29" s="29">
        <f>SUM(E17,E25)</f>
        <v>4.5805999999999996</v>
      </c>
      <c r="F29" s="29">
        <f>SUM(F17,F25,F23)</f>
        <v>10.700000000000001</v>
      </c>
      <c r="G29" s="29">
        <f>SUM(G11,G17,G21,G25,G23)</f>
        <v>2.0327000000000002</v>
      </c>
      <c r="H29" s="29">
        <f>SUM(H7,H17,H25)</f>
        <v>11.876099999999999</v>
      </c>
      <c r="I29" s="29">
        <f>SUM(I17,I21,I25,I23)</f>
        <v>7.3754000000000008</v>
      </c>
      <c r="J29" s="29">
        <f>SUM(J5,J11,J17,J25)</f>
        <v>18.235800000000005</v>
      </c>
      <c r="K29" s="29">
        <f>SUM(K5,K15,K17,K21,K25,K23,K27)</f>
        <v>27.770399999999999</v>
      </c>
      <c r="L29" s="29">
        <f>SUM(L5,L17,L19,L21,L25,L23)</f>
        <v>17.503900000000002</v>
      </c>
      <c r="M29" s="29">
        <f>SUM(M17,M19,M21,M25)</f>
        <v>12.276199999999999</v>
      </c>
      <c r="N29" s="29">
        <f>SUM(N5,N13,N15,N17,N19,N21,N25,N23)</f>
        <v>17.342199999999998</v>
      </c>
      <c r="O29" s="29">
        <f>SUM(O5,O13,O15,O17,O19,O21,O25)</f>
        <v>37.907300000000006</v>
      </c>
      <c r="P29" s="29">
        <f>SUM(P5,P11,P17,P19,P21,P25,P27)</f>
        <v>36.980600000000003</v>
      </c>
      <c r="Q29" s="29">
        <f>SUM(Q5,Q9,Q13,Q15,Q17,Q19,Q21,Q25,Q23)</f>
        <v>67.2423</v>
      </c>
      <c r="R29" s="29">
        <f>SUM(R13,R15,R17,R19)</f>
        <v>1.7194999999999998</v>
      </c>
      <c r="S29" s="29">
        <f>SUM(S5,S11,S13,S15,S17,S19)</f>
        <v>15.757999999999999</v>
      </c>
      <c r="T29" s="67">
        <f>SUM(E29:S29)</f>
        <v>289.30099999999993</v>
      </c>
      <c r="U29" s="38"/>
    </row>
    <row r="30" spans="1:21" s="4" customFormat="1" ht="15" thickBot="1" x14ac:dyDescent="0.25">
      <c r="A30" s="54"/>
      <c r="B30" s="55"/>
      <c r="C30" s="56"/>
      <c r="D30" s="5" t="s">
        <v>39</v>
      </c>
      <c r="E30" s="6">
        <f>SUM(E18,E26)</f>
        <v>83506</v>
      </c>
      <c r="F30" s="6">
        <f>SUM(F18,F26,F24)</f>
        <v>10840</v>
      </c>
      <c r="G30" s="6">
        <f>SUM(G12,G18,G22,G26,G24)</f>
        <v>3090</v>
      </c>
      <c r="H30" s="6">
        <f>SUM(H8,H18,H26)</f>
        <v>28747</v>
      </c>
      <c r="I30" s="6">
        <f>SUM(I18,I22,I26,I24)</f>
        <v>14480</v>
      </c>
      <c r="J30" s="6">
        <f>SUM(J6,J12,J18,J26)</f>
        <v>29370</v>
      </c>
      <c r="K30" s="6">
        <f>SUM(K6,K16,K18,K22,K26,K24,K28)</f>
        <v>366929</v>
      </c>
      <c r="L30" s="6">
        <f>SUM(L6,L18,L20,L22,L26,L24)</f>
        <v>98066</v>
      </c>
      <c r="M30" s="6">
        <f>SUM(M18,M20,M22,M26)</f>
        <v>84202</v>
      </c>
      <c r="N30" s="6">
        <f>SUM(N6,N14,N16,N18,N20,N22,N26,N24)</f>
        <v>29079.489999999998</v>
      </c>
      <c r="O30" s="6">
        <f>SUM(O6,O14,O16,O18,O20,O22,O26)</f>
        <v>52694</v>
      </c>
      <c r="P30" s="6">
        <f>SUM(P6,P12,P18,P20,P22,P26,P28)</f>
        <v>81753.100000000006</v>
      </c>
      <c r="Q30" s="6">
        <f>SUM(Q6,Q10,Q14,Q16,Q18,Q20,Q22,Q26,Q24)</f>
        <v>3241083.3</v>
      </c>
      <c r="R30" s="6">
        <f>SUM(R14,R16,R18,R20)</f>
        <v>6797</v>
      </c>
      <c r="S30" s="6">
        <f>SUM(S6,S12,S14,S16,S18,S20)</f>
        <v>76844.72</v>
      </c>
      <c r="T30" s="40">
        <f>SUM(E30:S30)</f>
        <v>4207481.6099999994</v>
      </c>
      <c r="U30" s="39"/>
    </row>
    <row r="32" spans="1:21" x14ac:dyDescent="0.2">
      <c r="B32" s="47" t="s">
        <v>40</v>
      </c>
      <c r="C32" s="47"/>
      <c r="D32" s="48"/>
      <c r="E32" s="48"/>
    </row>
    <row r="34" spans="20:20" x14ac:dyDescent="0.2">
      <c r="T34" s="2"/>
    </row>
    <row r="35" spans="20:20" x14ac:dyDescent="0.2">
      <c r="T35" s="3"/>
    </row>
  </sheetData>
  <mergeCells count="15">
    <mergeCell ref="A29:C30"/>
    <mergeCell ref="A3:C3"/>
    <mergeCell ref="A2:T2"/>
    <mergeCell ref="C27:C28"/>
    <mergeCell ref="C17:C18"/>
    <mergeCell ref="C19:C20"/>
    <mergeCell ref="C21:C22"/>
    <mergeCell ref="C25:C26"/>
    <mergeCell ref="C23:C24"/>
    <mergeCell ref="C15:C16"/>
    <mergeCell ref="C5:C6"/>
    <mergeCell ref="C9:C10"/>
    <mergeCell ref="C11:C12"/>
    <mergeCell ref="C13:C14"/>
    <mergeCell ref="C7:C8"/>
  </mergeCells>
  <phoneticPr fontId="2" type="noConversion"/>
  <pageMargins left="0.74803149606299213" right="0.74803149606299213" top="0.98425196850393704" bottom="0.98425196850393704" header="0.51181102362204722" footer="0.51181102362204722"/>
  <pageSetup paperSize="8" scale="86" orientation="landscape" r:id="rId1"/>
  <headerFooter alignWithMargins="0">
    <oddHeader>&amp;R
Załącznik nr  1</oddHeader>
    <oddFooter>&amp;L&amp;11 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2"/>
  <sheetViews>
    <sheetView workbookViewId="0">
      <selection sqref="A1:XFD2"/>
    </sheetView>
  </sheetViews>
  <sheetFormatPr defaultRowHeight="12.75" x14ac:dyDescent="0.2"/>
  <sheetData>
    <row r="1" spans="1:21" x14ac:dyDescent="0.2">
      <c r="A1" s="13">
        <v>0</v>
      </c>
      <c r="B1" s="14" t="s">
        <v>28</v>
      </c>
      <c r="C1" s="62" t="s">
        <v>8</v>
      </c>
      <c r="D1" s="15" t="s">
        <v>37</v>
      </c>
      <c r="E1" s="27"/>
      <c r="F1" s="27">
        <f>[13]Arkusz1!$E$24</f>
        <v>0.32</v>
      </c>
      <c r="G1" s="27"/>
      <c r="H1" s="27"/>
      <c r="I1" s="27">
        <f>[14]Arkusz1!$E$28</f>
        <v>0.65690000000000004</v>
      </c>
      <c r="J1" s="27"/>
      <c r="K1" s="27">
        <f>[2]Żabin!$E$67</f>
        <v>0.3</v>
      </c>
      <c r="L1" s="27">
        <f>'[3]Osiek Drawski'!$E$55</f>
        <v>0.39</v>
      </c>
      <c r="M1" s="27"/>
      <c r="N1" s="27">
        <f>[9]Będlino!$E$65</f>
        <v>0.05</v>
      </c>
      <c r="O1" s="27"/>
      <c r="P1" s="27"/>
      <c r="Q1" s="27">
        <f>[5]Wierzchowo!$E$234</f>
        <v>0.43930000000000002</v>
      </c>
      <c r="R1" s="27"/>
      <c r="S1" s="27"/>
      <c r="T1" s="22">
        <f t="shared" ref="T1:T2" si="0">SUM(E1:S1)</f>
        <v>2.1562000000000001</v>
      </c>
      <c r="U1" s="21"/>
    </row>
    <row r="2" spans="1:21" x14ac:dyDescent="0.2">
      <c r="A2" s="10"/>
      <c r="B2" s="11"/>
      <c r="C2" s="63"/>
      <c r="D2" s="12" t="s">
        <v>39</v>
      </c>
      <c r="E2" s="25"/>
      <c r="F2" s="25">
        <f>[13]Arkusz1!$F$24</f>
        <v>300</v>
      </c>
      <c r="G2" s="25"/>
      <c r="H2" s="25"/>
      <c r="I2" s="25">
        <f>[14]Arkusz1!$F$28</f>
        <v>600</v>
      </c>
      <c r="J2" s="25"/>
      <c r="K2" s="25">
        <f>[2]Żabin!$F$67</f>
        <v>280</v>
      </c>
      <c r="L2" s="25">
        <f>'[3]Osiek Drawski'!$F$55</f>
        <v>370</v>
      </c>
      <c r="M2" s="25"/>
      <c r="N2" s="25">
        <f>[9]Będlino!$F$65</f>
        <v>40</v>
      </c>
      <c r="O2" s="25"/>
      <c r="P2" s="25"/>
      <c r="Q2" s="25">
        <f>[5]Wierzchowo!$F$234</f>
        <v>1560</v>
      </c>
      <c r="R2" s="25"/>
      <c r="S2" s="25"/>
      <c r="T2" s="20">
        <f t="shared" si="0"/>
        <v>3150</v>
      </c>
      <c r="U2" s="21"/>
    </row>
  </sheetData>
  <mergeCells count="1">
    <mergeCell ref="C1:C2"/>
  </mergeCells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>Wierzchowo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Urząd Gminy</dc:creator>
  <cp:lastModifiedBy>IwonaL</cp:lastModifiedBy>
  <cp:lastPrinted>2019-03-25T10:42:50Z</cp:lastPrinted>
  <dcterms:created xsi:type="dcterms:W3CDTF">2013-04-08T05:23:53Z</dcterms:created>
  <dcterms:modified xsi:type="dcterms:W3CDTF">2019-03-25T15:00:13Z</dcterms:modified>
</cp:coreProperties>
</file>